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oojithabukka/Desktop/Google Image search_Template Thumbnail/French/Modele-Gratuit-Tableau-Amortissement/"/>
    </mc:Choice>
  </mc:AlternateContent>
  <xr:revisionPtr revIDLastSave="0" documentId="13_ncr:1_{336C6BCA-8BA0-B34D-9B79-E82282DFE32D}" xr6:coauthVersionLast="45" xr6:coauthVersionMax="45" xr10:uidLastSave="{00000000-0000-0000-0000-000000000000}"/>
  <bookViews>
    <workbookView xWindow="0" yWindow="460" windowWidth="33600" windowHeight="20540" xr2:uid="{98A8A747-5128-4067-9533-8DF1F8EC66E6}"/>
  </bookViews>
  <sheets>
    <sheet name="Amortissement linéaire" sheetId="1" r:id="rId1"/>
    <sheet name="Amortissement dégressif" sheetId="3" r:id="rId2"/>
  </sheets>
  <definedNames>
    <definedName name="_xlnm.Print_Area" localSheetId="1">'Amortissement dégressif'!$B$2:$H$27</definedName>
    <definedName name="_xlnm.Print_Area" localSheetId="0">'Amortissement linéaire'!$B$2:$G$28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3" l="1"/>
  <c r="B18" i="3" s="1"/>
  <c r="I17" i="3"/>
  <c r="D12" i="3"/>
  <c r="D10" i="3"/>
  <c r="D11" i="3" s="1"/>
  <c r="C17" i="3"/>
  <c r="C17" i="1"/>
  <c r="D11" i="1"/>
  <c r="D12" i="1" s="1"/>
  <c r="B19" i="3" l="1"/>
  <c r="B20" i="3" s="1"/>
  <c r="B21" i="3" s="1"/>
  <c r="B22" i="3" s="1"/>
  <c r="B23" i="3" s="1"/>
  <c r="B24" i="3" s="1"/>
  <c r="B25" i="3" s="1"/>
  <c r="B26" i="3" s="1"/>
  <c r="I18" i="3"/>
  <c r="H18" i="3" s="1"/>
  <c r="H17" i="3"/>
  <c r="E17" i="3" s="1"/>
  <c r="B17" i="1"/>
  <c r="B18" i="1" s="1"/>
  <c r="I19" i="3" l="1"/>
  <c r="I20" i="3" s="1"/>
  <c r="E17" i="1"/>
  <c r="F17" i="1" s="1"/>
  <c r="E18" i="1"/>
  <c r="B19" i="1"/>
  <c r="I21" i="3" l="1"/>
  <c r="H21" i="3" s="1"/>
  <c r="H19" i="3"/>
  <c r="H20" i="3"/>
  <c r="G17" i="1"/>
  <c r="C18" i="1"/>
  <c r="C19" i="1" s="1"/>
  <c r="E19" i="1"/>
  <c r="B20" i="1"/>
  <c r="F18" i="1"/>
  <c r="F19" i="1" s="1"/>
  <c r="I22" i="3" l="1"/>
  <c r="I23" i="3" s="1"/>
  <c r="G18" i="1"/>
  <c r="E20" i="1"/>
  <c r="F20" i="1" s="1"/>
  <c r="B21" i="1"/>
  <c r="C20" i="1"/>
  <c r="G19" i="1"/>
  <c r="H23" i="3" l="1"/>
  <c r="H22" i="3"/>
  <c r="E21" i="1"/>
  <c r="F21" i="1" s="1"/>
  <c r="B22" i="1"/>
  <c r="C21" i="1"/>
  <c r="G20" i="1"/>
  <c r="I24" i="3" l="1"/>
  <c r="H24" i="3" s="1"/>
  <c r="B23" i="1"/>
  <c r="E22" i="1"/>
  <c r="F22" i="1" s="1"/>
  <c r="C22" i="1"/>
  <c r="G21" i="1"/>
  <c r="I25" i="3" l="1"/>
  <c r="G22" i="1"/>
  <c r="C23" i="1"/>
  <c r="B24" i="1"/>
  <c r="B25" i="1" s="1"/>
  <c r="E23" i="1"/>
  <c r="I26" i="3" l="1"/>
  <c r="H26" i="3" s="1"/>
  <c r="H25" i="3"/>
  <c r="G23" i="1"/>
  <c r="F23" i="1"/>
  <c r="B26" i="1"/>
  <c r="B27" i="1" s="1"/>
  <c r="E25" i="1"/>
  <c r="E24" i="1"/>
  <c r="C24" i="1"/>
  <c r="E27" i="1" l="1"/>
  <c r="F24" i="1"/>
  <c r="F25" i="1" s="1"/>
  <c r="G24" i="1"/>
  <c r="C25" i="1"/>
  <c r="G25" i="1" s="1"/>
  <c r="E26" i="1"/>
  <c r="F26" i="1" l="1"/>
  <c r="F27" i="1" s="1"/>
  <c r="C26" i="1"/>
  <c r="C27" i="1" s="1"/>
  <c r="G27" i="1" s="1"/>
  <c r="G26" i="1" l="1"/>
  <c r="G17" i="3" l="1"/>
  <c r="F17" i="3" l="1"/>
  <c r="C18" i="3"/>
  <c r="E18" i="3" s="1"/>
  <c r="F18" i="3" l="1"/>
  <c r="G18" i="3"/>
  <c r="C19" i="3"/>
  <c r="E19" i="3" s="1"/>
  <c r="F19" i="3" l="1"/>
  <c r="C20" i="3"/>
  <c r="G19" i="3"/>
  <c r="E20" i="3" l="1"/>
  <c r="G20" i="3" s="1"/>
  <c r="C21" i="3" l="1"/>
  <c r="E21" i="3" s="1"/>
  <c r="F20" i="3"/>
  <c r="F21" i="3" l="1"/>
  <c r="C22" i="3"/>
  <c r="E22" i="3" s="1"/>
  <c r="F22" i="3" s="1"/>
  <c r="G21" i="3"/>
  <c r="C23" i="3" l="1"/>
  <c r="G22" i="3"/>
  <c r="E23" i="3" l="1"/>
  <c r="F23" i="3" s="1"/>
  <c r="C24" i="3" l="1"/>
  <c r="E24" i="3"/>
  <c r="G24" i="3" s="1"/>
  <c r="G23" i="3"/>
  <c r="C25" i="3" l="1"/>
  <c r="F24" i="3"/>
  <c r="E25" i="3"/>
  <c r="F25" i="3" s="1"/>
  <c r="G25" i="3" l="1"/>
  <c r="C26" i="3"/>
  <c r="E26" i="3" l="1"/>
  <c r="F26" i="3" s="1"/>
  <c r="G26" i="3" l="1"/>
</calcChain>
</file>

<file path=xl/sharedStrings.xml><?xml version="1.0" encoding="utf-8"?>
<sst xmlns="http://schemas.openxmlformats.org/spreadsheetml/2006/main" count="59" uniqueCount="45">
  <si>
    <t>Amortissement Lineaire</t>
  </si>
  <si>
    <t>Détails De L'immobilisation</t>
  </si>
  <si>
    <t>Valeur du bien</t>
  </si>
  <si>
    <t>Nombre d'années d'amortissement</t>
  </si>
  <si>
    <t>Date d'acquisition (jj/mm/aaa)</t>
  </si>
  <si>
    <t>Date de début d'exercice* (jj/mm/aaaa)</t>
  </si>
  <si>
    <t>Durée d'utilisation 1ère année</t>
  </si>
  <si>
    <t>Durée d'utilisation dernière année</t>
  </si>
  <si>
    <t>*Date complète de début d'exercice de l'année d'acquisition de l'immobilisation. Doit être avant la date d'acquisition de l'immobilisation</t>
  </si>
  <si>
    <t>Tableau D'amortissement Linéaire</t>
  </si>
  <si>
    <t>Année</t>
  </si>
  <si>
    <t>Valeur comptable Début d'exercice</t>
  </si>
  <si>
    <t>Annuité d'amortissement</t>
  </si>
  <si>
    <t>Amortissements cumulés</t>
  </si>
  <si>
    <t>Valeur nette comptable en fin d'exercice</t>
  </si>
  <si>
    <t>Tableau D'amortissement Dégressif</t>
  </si>
  <si>
    <t>Taux d'amortissement dégressif</t>
  </si>
  <si>
    <t>Nb mois d'utilisation 1ère année</t>
  </si>
  <si>
    <t xml:space="preserve">Si votre année fiscale ne commence pas au 1er janvier, inscrivez manuellement le nombre de mois d'utilisation de votre immobilisation. </t>
  </si>
  <si>
    <t>Nb années d'amortissement</t>
  </si>
  <si>
    <t>Mois d'acquisiton</t>
  </si>
  <si>
    <t>Coef à appliquer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</si>
  <si>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</si>
  <si>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</si>
  <si>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</si>
  <si>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</si>
  <si>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</si>
  <si>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</si>
  <si>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</si>
  <si>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</si>
  <si>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</si>
  <si>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</si>
  <si>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</si>
  <si>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</si>
  <si>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Coeficient D'amortissement</t>
  </si>
  <si>
    <t>Durée d'amortissement</t>
  </si>
  <si>
    <t>égale à 3 ou 4 ans</t>
  </si>
  <si>
    <t>ègale à 5 ou 6 ans</t>
  </si>
  <si>
    <t>Supérieure à 6 ans</t>
  </si>
  <si>
    <t>Taux linéaire</t>
  </si>
  <si>
    <t>Nombre d'années restantes</t>
  </si>
  <si>
    <t>Instructions</t>
  </si>
  <si>
    <t>Comment utiliser le tableau d'amortissement</t>
  </si>
  <si>
    <t>Logiciel de facturation</t>
  </si>
  <si>
    <t>Logiciel de facturation gratuit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</si>
</sst>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B4C2"/>
      <name val="Arial"/>
      <family val="2"/>
    </font>
    <font>
      <b/>
      <sz val="11"/>
      <color rgb="FF00B4C2"/>
      <name val="Arial"/>
      <family val="2"/>
    </font>
    <font>
      <sz val="8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b/>
      <sz val="28"/>
      <color rgb="FF00B4C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B4C2"/>
      <name val="Calibri"/>
      <family val="2"/>
      <scheme val="minor"/>
    </font>
    <font>
      <b/>
      <u/>
      <sz val="11"/>
      <color rgb="FF05B3C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4C2"/>
        <bgColor indexed="64"/>
      </patternFill>
    </fill>
  </fills>
  <borders count="1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164" fontId="6" fillId="2" borderId="2" xfId="0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14" fontId="6" fillId="2" borderId="5" xfId="0" applyNumberFormat="1" applyFont="1" applyFill="1" applyBorder="1" applyAlignment="1">
      <alignment horizontal="left" vertical="center" indent="1"/>
    </xf>
    <xf numFmtId="14" fontId="6" fillId="2" borderId="1" xfId="0" applyNumberFormat="1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0" fillId="2" borderId="0" xfId="0" applyFill="1" applyAlignment="1">
      <alignment horizontal="center"/>
    </xf>
    <xf numFmtId="164" fontId="6" fillId="2" borderId="0" xfId="0" applyNumberFormat="1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14" fontId="6" fillId="2" borderId="0" xfId="0" applyNumberFormat="1" applyFont="1" applyFill="1" applyBorder="1" applyAlignment="1">
      <alignment horizontal="left" vertical="center" indent="1"/>
    </xf>
    <xf numFmtId="0" fontId="7" fillId="2" borderId="0" xfId="0" applyFont="1" applyFill="1"/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vertical="center"/>
    </xf>
    <xf numFmtId="0" fontId="0" fillId="4" borderId="0" xfId="0" applyFill="1"/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left" vertical="center"/>
    </xf>
    <xf numFmtId="3" fontId="5" fillId="2" borderId="9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9" fillId="2" borderId="0" xfId="0" applyFont="1" applyFill="1"/>
    <xf numFmtId="0" fontId="8" fillId="2" borderId="3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 indent="1"/>
    </xf>
    <xf numFmtId="9" fontId="6" fillId="3" borderId="4" xfId="1" applyFont="1" applyFill="1" applyBorder="1" applyAlignment="1">
      <alignment horizontal="left" vertical="center" indent="1"/>
    </xf>
    <xf numFmtId="0" fontId="2" fillId="2" borderId="0" xfId="0" applyFont="1" applyFill="1"/>
    <xf numFmtId="0" fontId="10" fillId="2" borderId="0" xfId="0" applyFont="1" applyFill="1"/>
    <xf numFmtId="0" fontId="7" fillId="2" borderId="0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left" vertical="center" wrapText="1"/>
    </xf>
    <xf numFmtId="9" fontId="5" fillId="2" borderId="7" xfId="1" applyFont="1" applyFill="1" applyBorder="1" applyAlignment="1">
      <alignment horizontal="left" vertical="center"/>
    </xf>
    <xf numFmtId="0" fontId="12" fillId="2" borderId="0" xfId="2" applyFill="1" applyBorder="1"/>
    <xf numFmtId="0" fontId="15" fillId="2" borderId="0" xfId="2" applyFont="1" applyFill="1" applyBorder="1"/>
    <xf numFmtId="3" fontId="5" fillId="2" borderId="9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3" fontId="5" fillId="2" borderId="7" xfId="0" applyNumberFormat="1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left" indent="1"/>
    </xf>
    <xf numFmtId="0" fontId="11" fillId="2" borderId="0" xfId="0" applyFont="1" applyFill="1" applyBorder="1"/>
    <xf numFmtId="0" fontId="14" fillId="2" borderId="0" xfId="2" applyFont="1" applyFill="1" applyBorder="1" applyAlignment="1">
      <alignment horizontal="left" indent="1"/>
    </xf>
    <xf numFmtId="0" fontId="15" fillId="2" borderId="0" xfId="2" applyFont="1" applyFill="1" applyBorder="1" applyAlignment="1">
      <alignment horizontal="left"/>
    </xf>
    <xf numFmtId="0" fontId="16" fillId="2" borderId="0" xfId="2" applyFont="1" applyFill="1" applyBorder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secure.zervant.com/login/signup/fr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secure.zervant.com/login/signup/fr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3</xdr:row>
      <xdr:rowOff>28575</xdr:rowOff>
    </xdr:from>
    <xdr:to>
      <xdr:col>6</xdr:col>
      <xdr:colOff>1847850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21A0D0D-6744-4911-B1AA-53BC134A8157}"/>
            </a:ext>
          </a:extLst>
        </xdr:cNvPr>
        <xdr:cNvCxnSpPr/>
      </xdr:nvCxnSpPr>
      <xdr:spPr>
        <a:xfrm>
          <a:off x="390525" y="1247775"/>
          <a:ext cx="9699625" cy="0"/>
        </a:xfrm>
        <a:prstGeom prst="line">
          <a:avLst/>
        </a:prstGeom>
        <a:ln w="28575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152400</xdr:rowOff>
    </xdr:from>
    <xdr:to>
      <xdr:col>7</xdr:col>
      <xdr:colOff>0</xdr:colOff>
      <xdr:row>14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F3742F1-CC81-412B-8573-A20900BBA53A}"/>
            </a:ext>
          </a:extLst>
        </xdr:cNvPr>
        <xdr:cNvCxnSpPr/>
      </xdr:nvCxnSpPr>
      <xdr:spPr>
        <a:xfrm>
          <a:off x="466725" y="4095750"/>
          <a:ext cx="9039225" cy="0"/>
        </a:xfrm>
        <a:prstGeom prst="line">
          <a:avLst/>
        </a:prstGeom>
        <a:ln w="28575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924560</xdr:colOff>
      <xdr:row>1</xdr:row>
      <xdr:rowOff>121920</xdr:rowOff>
    </xdr:from>
    <xdr:to>
      <xdr:col>6</xdr:col>
      <xdr:colOff>1611334</xdr:colOff>
      <xdr:row>2</xdr:row>
      <xdr:rowOff>299085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39BE43-0DAC-814F-AF0A-5DC8F54A3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4960" y="568960"/>
          <a:ext cx="686774" cy="7461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11</xdr:row>
      <xdr:rowOff>59346</xdr:rowOff>
    </xdr:from>
    <xdr:to>
      <xdr:col>17</xdr:col>
      <xdr:colOff>389308</xdr:colOff>
      <xdr:row>35</xdr:row>
      <xdr:rowOff>37982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D0842B-CB02-E84C-889F-084F78CF8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1682" y="2955421"/>
          <a:ext cx="3048000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8</xdr:col>
      <xdr:colOff>0</xdr:colOff>
      <xdr:row>3</xdr:row>
      <xdr:rowOff>28575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E88D050-05B5-43DF-9189-52951E45BF63}"/>
            </a:ext>
          </a:extLst>
        </xdr:cNvPr>
        <xdr:cNvCxnSpPr/>
      </xdr:nvCxnSpPr>
      <xdr:spPr>
        <a:xfrm>
          <a:off x="352425" y="1343025"/>
          <a:ext cx="8810625" cy="0"/>
        </a:xfrm>
        <a:prstGeom prst="line">
          <a:avLst/>
        </a:prstGeom>
        <a:ln w="28575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0</xdr:rowOff>
    </xdr:from>
    <xdr:to>
      <xdr:col>8</xdr:col>
      <xdr:colOff>9525</xdr:colOff>
      <xdr:row>15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78EB0C6-E82E-470E-94DB-FF80487824DB}"/>
            </a:ext>
          </a:extLst>
        </xdr:cNvPr>
        <xdr:cNvCxnSpPr/>
      </xdr:nvCxnSpPr>
      <xdr:spPr>
        <a:xfrm>
          <a:off x="352425" y="3838575"/>
          <a:ext cx="8820150" cy="0"/>
        </a:xfrm>
        <a:prstGeom prst="line">
          <a:avLst/>
        </a:prstGeom>
        <a:ln w="28575">
          <a:solidFill>
            <a:srgbClr val="00B4C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379127</xdr:colOff>
      <xdr:row>1</xdr:row>
      <xdr:rowOff>104775</xdr:rowOff>
    </xdr:from>
    <xdr:to>
      <xdr:col>7</xdr:col>
      <xdr:colOff>1065901</xdr:colOff>
      <xdr:row>2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D034B3-DC94-49AB-8EDE-31A88F876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84927" y="549275"/>
          <a:ext cx="686774" cy="746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12</xdr:row>
      <xdr:rowOff>0</xdr:rowOff>
    </xdr:from>
    <xdr:to>
      <xdr:col>19</xdr:col>
      <xdr:colOff>406400</xdr:colOff>
      <xdr:row>34</xdr:row>
      <xdr:rowOff>25400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21EF65-8FFD-9340-9CB2-A916C37B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2600" y="3352800"/>
          <a:ext cx="3048000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ervant.com/fr/logiciel-de-facturation-gratuit/?utm_source=Calculator&amp;utm_medium=Home_link&amp;utm_campaign=Excel&amp;utm_content=Depreciation_calculator&amp;utm_term=FR" TargetMode="External"/><Relationship Id="rId1" Type="http://schemas.openxmlformats.org/officeDocument/2006/relationships/hyperlink" Target="https://www.zervant.com/fr/blog/modele-gratuit-de-tableau-damortissement-lineaire-et-degressif-excel/?utm_source=Calculator&amp;utm_medium=Instructions_link&amp;utm_campaign=Excel&amp;utm_content=Depreciation_calculator&amp;utm_term=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ervant.com/fr/logiciel-de-facturation-gratuit/?utm_source=Calculator&amp;utm_medium=Home_link&amp;utm_campaign=Excel&amp;utm_content=Depreciation_calculator&amp;utm_term=FR" TargetMode="External"/><Relationship Id="rId1" Type="http://schemas.openxmlformats.org/officeDocument/2006/relationships/hyperlink" Target="https://www.zervant.com/fr/blog/modele-gratuit-de-tableau-damortissement-lineaire-et-degressif-excel/?utm_source=Calculator&amp;utm_medium=Instructions_link&amp;utm_campaign=Excel&amp;utm_content=Depreciation_calculator&amp;utm_term=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60680-EF92-42BC-99E5-2B36B926A8F7}">
  <dimension ref="A1:P28"/>
  <sheetViews>
    <sheetView tabSelected="1" zoomScale="107" zoomScaleNormal="125" zoomScaleSheetLayoutView="125" workbookViewId="0">
      <selection activeCell="H35" sqref="H35"/>
    </sheetView>
  </sheetViews>
  <sheetFormatPr baseColWidth="10" defaultColWidth="8.6640625" defaultRowHeight="15"/>
  <cols>
    <col min="1" max="1" width="5.1640625" style="1" customWidth="1"/>
    <col min="2" max="2" width="19.1640625" style="1" customWidth="1"/>
    <col min="3" max="3" width="12" style="1" customWidth="1"/>
    <col min="4" max="4" width="8.5" style="1" customWidth="1"/>
    <col min="5" max="5" width="19.33203125" style="1" customWidth="1"/>
    <col min="6" max="6" width="18.1640625" style="1" customWidth="1"/>
    <col min="7" max="7" width="24.1640625" style="1" customWidth="1"/>
    <col min="8" max="8" width="5" style="1" customWidth="1"/>
    <col min="9" max="16384" width="8.6640625" style="1"/>
  </cols>
  <sheetData>
    <row r="1" spans="2:16" ht="35.5" customHeight="1"/>
    <row r="2" spans="2:16" ht="45">
      <c r="B2" s="2" t="s">
        <v>0</v>
      </c>
      <c r="C2" s="2"/>
    </row>
    <row r="3" spans="2:16" ht="30" customHeight="1">
      <c r="J3" s="26"/>
      <c r="K3" s="26"/>
      <c r="L3" s="26"/>
      <c r="M3" s="26"/>
      <c r="N3" s="26"/>
      <c r="O3" s="26"/>
      <c r="P3" s="26"/>
    </row>
    <row r="4" spans="2:16">
      <c r="J4" s="26"/>
      <c r="K4" s="45"/>
      <c r="L4" s="26"/>
      <c r="M4" s="26"/>
      <c r="N4" s="26" t="s">
        <v>41</v>
      </c>
      <c r="O4" s="26"/>
      <c r="P4" s="26"/>
    </row>
    <row r="5" spans="2:16" ht="16">
      <c r="B5" s="3" t="s">
        <v>1</v>
      </c>
      <c r="C5" s="3"/>
      <c r="J5" s="45"/>
      <c r="K5" s="46"/>
      <c r="L5" s="47"/>
      <c r="M5" s="26"/>
      <c r="N5" s="50" t="s">
        <v>42</v>
      </c>
      <c r="O5" s="26"/>
      <c r="P5" s="45"/>
    </row>
    <row r="6" spans="2:16" ht="4.5" customHeight="1">
      <c r="J6" s="45"/>
      <c r="K6" s="45"/>
      <c r="L6" s="34"/>
      <c r="M6" s="35"/>
      <c r="N6" s="35"/>
      <c r="O6" s="26"/>
      <c r="P6" s="45"/>
    </row>
    <row r="7" spans="2:16" ht="17.5" customHeight="1">
      <c r="B7" s="41" t="s">
        <v>2</v>
      </c>
      <c r="C7" s="42"/>
      <c r="D7" s="4">
        <v>10000</v>
      </c>
      <c r="E7" s="11"/>
      <c r="J7" s="26"/>
      <c r="K7" s="45"/>
      <c r="L7" s="26"/>
      <c r="M7" s="26"/>
      <c r="N7" s="26"/>
      <c r="O7" s="26"/>
      <c r="P7" s="26"/>
    </row>
    <row r="8" spans="2:16" ht="17.5" customHeight="1">
      <c r="B8" s="41" t="s">
        <v>3</v>
      </c>
      <c r="C8" s="42"/>
      <c r="D8" s="6">
        <v>5</v>
      </c>
      <c r="E8" s="12"/>
      <c r="J8" s="26"/>
      <c r="K8" s="46"/>
      <c r="L8" s="47"/>
      <c r="M8" s="26"/>
      <c r="N8" s="26" t="s">
        <v>43</v>
      </c>
      <c r="O8" s="26"/>
      <c r="P8" s="26"/>
    </row>
    <row r="9" spans="2:16" ht="17.5" customHeight="1">
      <c r="B9" s="41" t="s">
        <v>4</v>
      </c>
      <c r="C9" s="42"/>
      <c r="D9" s="7">
        <v>43560</v>
      </c>
      <c r="E9" s="13"/>
      <c r="J9" s="26"/>
      <c r="K9" s="48"/>
      <c r="L9" s="34"/>
      <c r="M9" s="26"/>
      <c r="N9" s="50" t="s">
        <v>44</v>
      </c>
      <c r="O9" s="26"/>
      <c r="P9" s="26"/>
    </row>
    <row r="10" spans="2:16" ht="17.5" customHeight="1">
      <c r="B10" s="41" t="s">
        <v>5</v>
      </c>
      <c r="C10" s="42"/>
      <c r="D10" s="8">
        <v>43466</v>
      </c>
      <c r="E10" s="37" t="s">
        <v>8</v>
      </c>
      <c r="F10" s="38"/>
      <c r="J10" s="26"/>
      <c r="K10" s="48"/>
      <c r="L10" s="49"/>
      <c r="M10" s="26"/>
      <c r="N10" s="26"/>
      <c r="O10" s="26"/>
      <c r="P10" s="26"/>
    </row>
    <row r="11" spans="2:16" ht="17.5" customHeight="1">
      <c r="B11" s="41" t="s">
        <v>6</v>
      </c>
      <c r="C11" s="42"/>
      <c r="D11" s="9">
        <f>IF(OR(D9="",D10=""),"",(360-(D9-D10)))</f>
        <v>266</v>
      </c>
      <c r="E11" s="37"/>
      <c r="F11" s="38"/>
      <c r="J11" s="26"/>
      <c r="K11" s="26"/>
      <c r="L11" s="26"/>
      <c r="M11" s="26"/>
      <c r="N11" s="26"/>
      <c r="O11" s="26"/>
      <c r="P11" s="26"/>
    </row>
    <row r="12" spans="2:16" ht="17.5" customHeight="1">
      <c r="B12" s="41" t="s">
        <v>7</v>
      </c>
      <c r="C12" s="42"/>
      <c r="D12" s="9">
        <f>IF(OR(D9="",D10=""),"",360-D11)</f>
        <v>94</v>
      </c>
      <c r="E12" s="12"/>
      <c r="J12" s="26"/>
      <c r="K12" s="26"/>
      <c r="L12" s="26"/>
      <c r="M12" s="26"/>
      <c r="N12" s="26"/>
      <c r="O12" s="26"/>
      <c r="P12" s="26"/>
    </row>
    <row r="13" spans="2:16" ht="20.5" customHeight="1">
      <c r="J13" s="26"/>
      <c r="K13" s="26"/>
      <c r="L13" s="26"/>
      <c r="M13" s="26"/>
      <c r="N13" s="26"/>
      <c r="O13" s="26"/>
      <c r="P13" s="26"/>
    </row>
    <row r="14" spans="2:16">
      <c r="B14" s="3" t="s">
        <v>9</v>
      </c>
      <c r="C14" s="3"/>
    </row>
    <row r="15" spans="2:16" ht="5.5" customHeight="1"/>
    <row r="16" spans="2:16" ht="32" customHeight="1">
      <c r="B16" s="16" t="s">
        <v>10</v>
      </c>
      <c r="C16" s="40" t="s">
        <v>11</v>
      </c>
      <c r="D16" s="40"/>
      <c r="E16" s="16" t="s">
        <v>12</v>
      </c>
      <c r="F16" s="17" t="s">
        <v>13</v>
      </c>
      <c r="G16" s="15" t="s">
        <v>14</v>
      </c>
      <c r="H16" s="14"/>
    </row>
    <row r="17" spans="1:8" ht="14.5" customHeight="1">
      <c r="B17" s="19">
        <f>IF(OR(D8="",D7="",D11=""),"",1)</f>
        <v>1</v>
      </c>
      <c r="C17" s="39">
        <f>IF(D7="","",D7)</f>
        <v>10000</v>
      </c>
      <c r="D17" s="39"/>
      <c r="E17" s="21">
        <f>IF(OR(B17="",D11=""),"",(D$7/D$8)*D11/360)</f>
        <v>1477.7777777777778</v>
      </c>
      <c r="F17" s="21">
        <f>E17</f>
        <v>1477.7777777777778</v>
      </c>
      <c r="G17" s="21">
        <f>IF(B17="","",C17-E17)</f>
        <v>8522.2222222222226</v>
      </c>
      <c r="H17" s="10"/>
    </row>
    <row r="18" spans="1:8" ht="14.5" customHeight="1">
      <c r="B18" s="19">
        <f>IF(B17="","",IF(B17+1&gt;D$8+1,"",B17+1))</f>
        <v>2</v>
      </c>
      <c r="C18" s="39">
        <f>IF(B18="","",C17-E17)</f>
        <v>8522.2222222222226</v>
      </c>
      <c r="D18" s="39"/>
      <c r="E18" s="21">
        <f>IF(B18="","",IF(B18=D$8+1,(D$7/D$8)*(D$12/360),D$7/D$8))</f>
        <v>2000</v>
      </c>
      <c r="F18" s="21">
        <f>IF(B18="","",F17+E18)</f>
        <v>3477.7777777777778</v>
      </c>
      <c r="G18" s="21">
        <f t="shared" ref="G18:G21" si="0">IF(B18="","",C18-E18)</f>
        <v>6522.2222222222226</v>
      </c>
      <c r="H18" s="10"/>
    </row>
    <row r="19" spans="1:8" ht="14.5" customHeight="1">
      <c r="B19" s="19">
        <f t="shared" ref="B19:B27" si="1">IF(B18="","",IF(B18+1&gt;D$8+1,"",B18+1))</f>
        <v>3</v>
      </c>
      <c r="C19" s="39">
        <f t="shared" ref="C19:C20" si="2">IF(B19="","",C18-E18)</f>
        <v>6522.2222222222226</v>
      </c>
      <c r="D19" s="39"/>
      <c r="E19" s="21">
        <f t="shared" ref="E19:E21" si="3">IF(B19="","",IF(B19=D$8+1,(D$7/D$8)*(D$12/360),D$7/D$8))</f>
        <v>2000</v>
      </c>
      <c r="F19" s="21">
        <f t="shared" ref="F19:F21" si="4">IF(B19="","",F18+E19)</f>
        <v>5477.7777777777774</v>
      </c>
      <c r="G19" s="21">
        <f t="shared" si="0"/>
        <v>4522.2222222222226</v>
      </c>
      <c r="H19" s="10"/>
    </row>
    <row r="20" spans="1:8" ht="14.5" customHeight="1">
      <c r="B20" s="19">
        <f t="shared" si="1"/>
        <v>4</v>
      </c>
      <c r="C20" s="39">
        <f t="shared" si="2"/>
        <v>4522.2222222222226</v>
      </c>
      <c r="D20" s="39"/>
      <c r="E20" s="21">
        <f t="shared" si="3"/>
        <v>2000</v>
      </c>
      <c r="F20" s="21">
        <f t="shared" si="4"/>
        <v>7477.7777777777774</v>
      </c>
      <c r="G20" s="21">
        <f t="shared" si="0"/>
        <v>2522.2222222222226</v>
      </c>
      <c r="H20" s="10"/>
    </row>
    <row r="21" spans="1:8" ht="14.5" customHeight="1">
      <c r="B21" s="19">
        <f t="shared" si="1"/>
        <v>5</v>
      </c>
      <c r="C21" s="39">
        <f>IF(B21="","",C20-E20)</f>
        <v>2522.2222222222226</v>
      </c>
      <c r="D21" s="39"/>
      <c r="E21" s="21">
        <f t="shared" si="3"/>
        <v>2000</v>
      </c>
      <c r="F21" s="21">
        <f t="shared" si="4"/>
        <v>9477.7777777777774</v>
      </c>
      <c r="G21" s="21">
        <f t="shared" si="0"/>
        <v>522.22222222222263</v>
      </c>
      <c r="H21" s="10"/>
    </row>
    <row r="22" spans="1:8" ht="14.5" customHeight="1">
      <c r="B22" s="20">
        <f t="shared" si="1"/>
        <v>6</v>
      </c>
      <c r="C22" s="36">
        <f>IF(B22="","",C21-E21)</f>
        <v>522.22222222222263</v>
      </c>
      <c r="D22" s="36"/>
      <c r="E22" s="22">
        <f t="shared" ref="E22:E27" si="5">IF(B22="","",IF(B22=D$8+1,(D$7/D$8)*(D$12/360),D$7/D$8))</f>
        <v>522.22222222222229</v>
      </c>
      <c r="F22" s="22">
        <f>IF(B22="","",F21+E22)</f>
        <v>10000</v>
      </c>
      <c r="G22" s="22">
        <f t="shared" ref="G22:G27" si="6">IF(B22="","",C22-E22)</f>
        <v>3.4106051316484809E-13</v>
      </c>
      <c r="H22" s="10"/>
    </row>
    <row r="23" spans="1:8" ht="14.5" customHeight="1">
      <c r="B23" s="20" t="str">
        <f t="shared" si="1"/>
        <v/>
      </c>
      <c r="C23" s="36" t="str">
        <f t="shared" ref="C23:C24" si="7">IF(B23="","",C22-E22)</f>
        <v/>
      </c>
      <c r="D23" s="36"/>
      <c r="E23" s="22" t="str">
        <f t="shared" si="5"/>
        <v/>
      </c>
      <c r="F23" s="22" t="str">
        <f t="shared" ref="F23:F27" si="8">IF(B23="","",F22+E23)</f>
        <v/>
      </c>
      <c r="G23" s="22" t="str">
        <f t="shared" si="6"/>
        <v/>
      </c>
      <c r="H23" s="10"/>
    </row>
    <row r="24" spans="1:8" ht="14.5" customHeight="1">
      <c r="B24" s="20" t="str">
        <f t="shared" si="1"/>
        <v/>
      </c>
      <c r="C24" s="36" t="str">
        <f t="shared" si="7"/>
        <v/>
      </c>
      <c r="D24" s="36"/>
      <c r="E24" s="22" t="str">
        <f t="shared" si="5"/>
        <v/>
      </c>
      <c r="F24" s="22" t="str">
        <f t="shared" si="8"/>
        <v/>
      </c>
      <c r="G24" s="22" t="str">
        <f t="shared" si="6"/>
        <v/>
      </c>
      <c r="H24" s="10"/>
    </row>
    <row r="25" spans="1:8" ht="14.5" customHeight="1">
      <c r="B25" s="20" t="str">
        <f t="shared" si="1"/>
        <v/>
      </c>
      <c r="C25" s="36" t="str">
        <f t="shared" ref="C25:C26" si="9">IF(B25="","",C24-E24)</f>
        <v/>
      </c>
      <c r="D25" s="36"/>
      <c r="E25" s="22" t="str">
        <f t="shared" si="5"/>
        <v/>
      </c>
      <c r="F25" s="22" t="str">
        <f t="shared" si="8"/>
        <v/>
      </c>
      <c r="G25" s="22" t="str">
        <f t="shared" si="6"/>
        <v/>
      </c>
      <c r="H25" s="10"/>
    </row>
    <row r="26" spans="1:8" ht="14.5" customHeight="1">
      <c r="B26" s="20" t="str">
        <f t="shared" si="1"/>
        <v/>
      </c>
      <c r="C26" s="36" t="str">
        <f t="shared" si="9"/>
        <v/>
      </c>
      <c r="D26" s="36"/>
      <c r="E26" s="22" t="str">
        <f t="shared" si="5"/>
        <v/>
      </c>
      <c r="F26" s="22" t="str">
        <f t="shared" si="8"/>
        <v/>
      </c>
      <c r="G26" s="22" t="str">
        <f t="shared" si="6"/>
        <v/>
      </c>
      <c r="H26" s="10"/>
    </row>
    <row r="27" spans="1:8" ht="14.5" customHeight="1">
      <c r="B27" s="20" t="str">
        <f t="shared" si="1"/>
        <v/>
      </c>
      <c r="C27" s="36" t="str">
        <f t="shared" ref="C27" si="10">IF(B27="","",C26-E26)</f>
        <v/>
      </c>
      <c r="D27" s="36"/>
      <c r="E27" s="22" t="str">
        <f t="shared" si="5"/>
        <v/>
      </c>
      <c r="F27" s="22" t="str">
        <f t="shared" si="8"/>
        <v/>
      </c>
      <c r="G27" s="22" t="str">
        <f t="shared" si="6"/>
        <v/>
      </c>
      <c r="H27" s="10"/>
    </row>
    <row r="28" spans="1:8">
      <c r="A28" s="18"/>
      <c r="B28" s="18"/>
      <c r="C28" s="18"/>
      <c r="D28" s="18"/>
      <c r="E28" s="18"/>
      <c r="F28" s="18"/>
      <c r="G28" s="18"/>
      <c r="H28" s="18"/>
    </row>
  </sheetData>
  <mergeCells count="19">
    <mergeCell ref="B7:C7"/>
    <mergeCell ref="B8:C8"/>
    <mergeCell ref="B9:C9"/>
    <mergeCell ref="B10:C10"/>
    <mergeCell ref="B11:C11"/>
    <mergeCell ref="C26:D26"/>
    <mergeCell ref="C25:D25"/>
    <mergeCell ref="C27:D27"/>
    <mergeCell ref="E10:F11"/>
    <mergeCell ref="C17:D17"/>
    <mergeCell ref="C18:D18"/>
    <mergeCell ref="C19:D19"/>
    <mergeCell ref="C20:D20"/>
    <mergeCell ref="C21:D21"/>
    <mergeCell ref="C24:D24"/>
    <mergeCell ref="C22:D22"/>
    <mergeCell ref="C23:D23"/>
    <mergeCell ref="C16:D16"/>
    <mergeCell ref="B12:C12"/>
  </mergeCells>
  <hyperlinks>
    <hyperlink ref="N5" r:id="rId1" xr:uid="{317D817E-88C3-7746-A497-887D082F6903}"/>
    <hyperlink ref="N9" r:id="rId2" xr:uid="{AD201BB6-E9FD-6240-9F55-DF8173A58A8D}"/>
  </hyperlinks>
  <pageMargins left="0.7" right="0.7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670D-CA0E-431C-9144-165FEBF5C595}">
  <dimension ref="A1:R42"/>
  <sheetViews>
    <sheetView zoomScaleNormal="100" zoomScaleSheetLayoutView="100" workbookViewId="0">
      <selection activeCell="W14" sqref="W14"/>
    </sheetView>
  </sheetViews>
  <sheetFormatPr baseColWidth="10" defaultColWidth="8.6640625" defaultRowHeight="15"/>
  <cols>
    <col min="1" max="1" width="5.1640625" style="1" customWidth="1"/>
    <col min="2" max="2" width="15.33203125" style="1" customWidth="1"/>
    <col min="3" max="3" width="13.1640625" style="1" customWidth="1"/>
    <col min="4" max="4" width="11.1640625" style="1" customWidth="1"/>
    <col min="5" max="5" width="22.33203125" style="1" customWidth="1"/>
    <col min="6" max="6" width="20.83203125" style="1" customWidth="1"/>
    <col min="7" max="7" width="19.6640625" style="1" customWidth="1"/>
    <col min="8" max="8" width="17.6640625" style="1" customWidth="1"/>
    <col min="9" max="9" width="17.6640625" style="1" hidden="1" customWidth="1"/>
    <col min="10" max="10" width="5" style="1" customWidth="1"/>
    <col min="11" max="11" width="8.6640625" style="29" hidden="1" customWidth="1"/>
    <col min="12" max="12" width="0" style="29" hidden="1" customWidth="1"/>
    <col min="13" max="16384" width="8.6640625" style="1"/>
  </cols>
  <sheetData>
    <row r="1" spans="2:18" ht="35.5" customHeight="1"/>
    <row r="2" spans="2:18" ht="45">
      <c r="B2" s="24" t="s">
        <v>15</v>
      </c>
      <c r="C2" s="2"/>
    </row>
    <row r="3" spans="2:18" ht="30" customHeight="1">
      <c r="O3" s="26"/>
      <c r="P3" s="26"/>
      <c r="Q3" s="26"/>
      <c r="R3" s="26"/>
    </row>
    <row r="4" spans="2:18">
      <c r="K4" s="29" t="s">
        <v>22</v>
      </c>
      <c r="L4" s="29">
        <v>12</v>
      </c>
      <c r="O4" s="26"/>
      <c r="P4" s="26" t="s">
        <v>41</v>
      </c>
      <c r="Q4" s="26"/>
      <c r="R4" s="26"/>
    </row>
    <row r="5" spans="2:18">
      <c r="B5" s="3" t="s">
        <v>1</v>
      </c>
      <c r="C5" s="3"/>
      <c r="G5" s="3" t="s">
        <v>34</v>
      </c>
      <c r="K5" s="29" t="s">
        <v>23</v>
      </c>
      <c r="L5" s="29">
        <v>11</v>
      </c>
      <c r="O5" s="26"/>
      <c r="P5" s="50" t="s">
        <v>42</v>
      </c>
      <c r="Q5" s="26"/>
      <c r="R5" s="45"/>
    </row>
    <row r="6" spans="2:18" ht="4.5" customHeight="1">
      <c r="K6" s="29" t="s">
        <v>24</v>
      </c>
      <c r="L6" s="29">
        <v>10</v>
      </c>
      <c r="O6" s="35"/>
      <c r="P6" s="35"/>
      <c r="Q6" s="26"/>
      <c r="R6" s="45"/>
    </row>
    <row r="7" spans="2:18" ht="20" customHeight="1">
      <c r="B7" s="41" t="s">
        <v>2</v>
      </c>
      <c r="C7" s="42"/>
      <c r="D7" s="4">
        <v>10000</v>
      </c>
      <c r="E7" s="11"/>
      <c r="G7" s="27" t="s">
        <v>35</v>
      </c>
      <c r="H7" s="27" t="s">
        <v>21</v>
      </c>
      <c r="I7" s="31"/>
      <c r="K7" s="29" t="s">
        <v>25</v>
      </c>
      <c r="L7" s="29">
        <v>9</v>
      </c>
      <c r="M7" s="26"/>
      <c r="O7" s="26"/>
      <c r="P7" s="26"/>
      <c r="Q7" s="26"/>
      <c r="R7" s="26"/>
    </row>
    <row r="8" spans="2:18" ht="20" customHeight="1">
      <c r="B8" s="41" t="s">
        <v>19</v>
      </c>
      <c r="C8" s="42"/>
      <c r="D8" s="6">
        <v>10</v>
      </c>
      <c r="E8" s="12"/>
      <c r="G8" s="5" t="s">
        <v>36</v>
      </c>
      <c r="H8" s="9">
        <v>1.25</v>
      </c>
      <c r="I8" s="12"/>
      <c r="K8" s="29" t="s">
        <v>26</v>
      </c>
      <c r="L8" s="29">
        <v>8</v>
      </c>
      <c r="M8" s="26"/>
      <c r="O8" s="26"/>
      <c r="P8" s="26" t="s">
        <v>43</v>
      </c>
      <c r="Q8" s="26"/>
      <c r="R8" s="26"/>
    </row>
    <row r="9" spans="2:18" ht="20" customHeight="1">
      <c r="B9" s="41" t="s">
        <v>20</v>
      </c>
      <c r="C9" s="42"/>
      <c r="D9" s="6" t="s">
        <v>24</v>
      </c>
      <c r="E9" s="13"/>
      <c r="G9" s="5" t="s">
        <v>37</v>
      </c>
      <c r="H9" s="9">
        <v>1.75</v>
      </c>
      <c r="I9" s="12"/>
      <c r="K9" s="29" t="s">
        <v>27</v>
      </c>
      <c r="L9" s="29">
        <v>7</v>
      </c>
      <c r="M9" s="26"/>
      <c r="O9" s="26"/>
      <c r="P9" s="50" t="s">
        <v>44</v>
      </c>
      <c r="Q9" s="26"/>
      <c r="R9" s="26"/>
    </row>
    <row r="10" spans="2:18" ht="20" customHeight="1">
      <c r="B10" s="41" t="s">
        <v>21</v>
      </c>
      <c r="C10" s="42"/>
      <c r="D10" s="9">
        <f>IF(OR(D7="",D8=""),"",IF(D8&lt;5,H8,IF(D8&lt;7,H9,H10)))</f>
        <v>2.25</v>
      </c>
      <c r="E10" s="25"/>
      <c r="G10" s="5" t="s">
        <v>38</v>
      </c>
      <c r="H10" s="9">
        <v>2.25</v>
      </c>
      <c r="I10" s="12"/>
      <c r="K10" s="29" t="s">
        <v>28</v>
      </c>
      <c r="L10" s="29">
        <v>6</v>
      </c>
      <c r="O10" s="26"/>
      <c r="P10" s="26"/>
      <c r="Q10" s="26"/>
      <c r="R10" s="26"/>
    </row>
    <row r="11" spans="2:18" ht="20" customHeight="1">
      <c r="B11" s="41" t="s">
        <v>16</v>
      </c>
      <c r="C11" s="42"/>
      <c r="D11" s="28">
        <f>IF(OR(D7="",D8=""),"",(1/D8)*D10)</f>
        <v>0.22500000000000001</v>
      </c>
      <c r="E11" s="12"/>
      <c r="K11" s="29" t="s">
        <v>29</v>
      </c>
      <c r="L11" s="29">
        <v>5</v>
      </c>
      <c r="O11" s="26"/>
      <c r="P11" s="26"/>
      <c r="Q11" s="26"/>
      <c r="R11" s="26"/>
    </row>
    <row r="12" spans="2:18" ht="20" customHeight="1">
      <c r="B12" s="41" t="s">
        <v>17</v>
      </c>
      <c r="C12" s="42"/>
      <c r="D12" s="9">
        <f>IF(D9="","",VLOOKUP(D9,K4:L15,2,0))</f>
        <v>10</v>
      </c>
      <c r="E12" s="43" t="s">
        <v>18</v>
      </c>
      <c r="F12" s="44"/>
      <c r="K12" s="29" t="s">
        <v>30</v>
      </c>
      <c r="L12" s="29">
        <v>4</v>
      </c>
    </row>
    <row r="13" spans="2:18" ht="24.5" customHeight="1">
      <c r="K13" s="29" t="s">
        <v>31</v>
      </c>
      <c r="L13" s="29">
        <v>3</v>
      </c>
    </row>
    <row r="14" spans="2:18">
      <c r="B14" s="3" t="s">
        <v>9</v>
      </c>
      <c r="C14" s="3"/>
      <c r="K14" s="29" t="s">
        <v>32</v>
      </c>
      <c r="L14" s="29">
        <v>2</v>
      </c>
    </row>
    <row r="15" spans="2:18" ht="5.5" customHeight="1">
      <c r="K15" s="29" t="s">
        <v>33</v>
      </c>
      <c r="L15" s="29">
        <v>1</v>
      </c>
    </row>
    <row r="16" spans="2:18" ht="34.5" customHeight="1">
      <c r="B16" s="16" t="s">
        <v>10</v>
      </c>
      <c r="C16" s="40" t="s">
        <v>11</v>
      </c>
      <c r="D16" s="40"/>
      <c r="E16" s="16" t="s">
        <v>12</v>
      </c>
      <c r="F16" s="17" t="s">
        <v>13</v>
      </c>
      <c r="G16" s="15" t="s">
        <v>14</v>
      </c>
      <c r="H16" s="15" t="s">
        <v>39</v>
      </c>
      <c r="I16" s="32" t="s">
        <v>40</v>
      </c>
      <c r="J16" s="14"/>
    </row>
    <row r="17" spans="1:10" ht="16.5" customHeight="1">
      <c r="B17" s="19">
        <f>IF(OR(D8="",D7="",D9=""),"",1)</f>
        <v>1</v>
      </c>
      <c r="C17" s="21">
        <f>IF(D7="","",D7)</f>
        <v>10000</v>
      </c>
      <c r="D17" s="21"/>
      <c r="E17" s="21">
        <f>IF(B17="","",(IF(D$11&gt;H17,C17*D$11,C17*G17))*D12/12)</f>
        <v>1875</v>
      </c>
      <c r="F17" s="21">
        <f>E17</f>
        <v>1875</v>
      </c>
      <c r="G17" s="21">
        <f>IF(B17="","",C17-E17)</f>
        <v>8125</v>
      </c>
      <c r="H17" s="33">
        <f>IF(B17="","",1/I17)</f>
        <v>0.1</v>
      </c>
      <c r="I17" s="23">
        <f>IF(D8="","",D8)</f>
        <v>10</v>
      </c>
      <c r="J17" s="10"/>
    </row>
    <row r="18" spans="1:10" ht="16.5" customHeight="1">
      <c r="B18" s="19">
        <f>IF(OR(B17="",D$7=""),"",IF(B17+1&gt;D$8,"",B17+1))</f>
        <v>2</v>
      </c>
      <c r="C18" s="21">
        <f>IF(B18="","",C17-E17)</f>
        <v>8125</v>
      </c>
      <c r="D18" s="21"/>
      <c r="E18" s="21">
        <f>IF(B18="","",IF(D$11&gt;H18,C18*D$11,C18*H18))</f>
        <v>1828.125</v>
      </c>
      <c r="F18" s="21">
        <f>IF(B18="","",F17+E18)</f>
        <v>3703.125</v>
      </c>
      <c r="G18" s="21">
        <f t="shared" ref="G18:G22" si="0">IF(B18="","",C18-E18)</f>
        <v>6296.875</v>
      </c>
      <c r="H18" s="33">
        <f t="shared" ref="H18:H26" si="1">IF(B18="","",1/I18)</f>
        <v>0.1111111111111111</v>
      </c>
      <c r="I18" s="23">
        <f>IF(B18="","",I17-1)</f>
        <v>9</v>
      </c>
      <c r="J18" s="10"/>
    </row>
    <row r="19" spans="1:10" ht="16.5" customHeight="1">
      <c r="B19" s="19">
        <f t="shared" ref="B19:B26" si="2">IF(OR(B18="",D$7=""),"",IF(B18+1&gt;D$8,"",B18+1))</f>
        <v>3</v>
      </c>
      <c r="C19" s="21">
        <f t="shared" ref="C19:C20" si="3">IF(B19="","",C18-E18)</f>
        <v>6296.875</v>
      </c>
      <c r="D19" s="21"/>
      <c r="E19" s="21">
        <f t="shared" ref="E19:E26" si="4">IF(B19="","",IF(D$11&gt;H19,C19*D$11,C19*H19))</f>
        <v>1416.796875</v>
      </c>
      <c r="F19" s="21">
        <f t="shared" ref="F19:F21" si="5">IF(B19="","",F18+E19)</f>
        <v>5119.921875</v>
      </c>
      <c r="G19" s="21">
        <f t="shared" si="0"/>
        <v>4880.078125</v>
      </c>
      <c r="H19" s="33">
        <f t="shared" si="1"/>
        <v>0.125</v>
      </c>
      <c r="I19" s="23">
        <f t="shared" ref="I19:I26" si="6">IF(B19="","",I18-1)</f>
        <v>8</v>
      </c>
      <c r="J19" s="10"/>
    </row>
    <row r="20" spans="1:10" ht="16.5" customHeight="1">
      <c r="B20" s="19">
        <f t="shared" si="2"/>
        <v>4</v>
      </c>
      <c r="C20" s="21">
        <f t="shared" si="3"/>
        <v>4880.078125</v>
      </c>
      <c r="D20" s="21"/>
      <c r="E20" s="21">
        <f t="shared" si="4"/>
        <v>1098.017578125</v>
      </c>
      <c r="F20" s="21">
        <f t="shared" si="5"/>
        <v>6217.939453125</v>
      </c>
      <c r="G20" s="21">
        <f t="shared" si="0"/>
        <v>3782.060546875</v>
      </c>
      <c r="H20" s="33">
        <f t="shared" si="1"/>
        <v>0.14285714285714285</v>
      </c>
      <c r="I20" s="23">
        <f t="shared" si="6"/>
        <v>7</v>
      </c>
      <c r="J20" s="10"/>
    </row>
    <row r="21" spans="1:10" ht="16.5" customHeight="1">
      <c r="B21" s="19">
        <f t="shared" si="2"/>
        <v>5</v>
      </c>
      <c r="C21" s="21">
        <f>IF(B21="","",C20-E20)</f>
        <v>3782.060546875</v>
      </c>
      <c r="D21" s="21"/>
      <c r="E21" s="21">
        <f t="shared" si="4"/>
        <v>850.963623046875</v>
      </c>
      <c r="F21" s="21">
        <f t="shared" si="5"/>
        <v>7068.903076171875</v>
      </c>
      <c r="G21" s="21">
        <f t="shared" si="0"/>
        <v>2931.096923828125</v>
      </c>
      <c r="H21" s="33">
        <f t="shared" si="1"/>
        <v>0.16666666666666666</v>
      </c>
      <c r="I21" s="23">
        <f t="shared" si="6"/>
        <v>6</v>
      </c>
      <c r="J21" s="10"/>
    </row>
    <row r="22" spans="1:10" ht="16.5" customHeight="1">
      <c r="B22" s="19">
        <f t="shared" si="2"/>
        <v>6</v>
      </c>
      <c r="C22" s="22">
        <f>IF(B22="","",C21-E21)</f>
        <v>2931.096923828125</v>
      </c>
      <c r="D22" s="22"/>
      <c r="E22" s="21">
        <f t="shared" si="4"/>
        <v>659.49680786132819</v>
      </c>
      <c r="F22" s="22">
        <f>IF(B22="","",F21+E22)</f>
        <v>7728.3998840332033</v>
      </c>
      <c r="G22" s="22">
        <f t="shared" si="0"/>
        <v>2271.6001159667967</v>
      </c>
      <c r="H22" s="33">
        <f t="shared" si="1"/>
        <v>0.2</v>
      </c>
      <c r="I22" s="23">
        <f t="shared" si="6"/>
        <v>5</v>
      </c>
      <c r="J22" s="10"/>
    </row>
    <row r="23" spans="1:10" ht="16.5" customHeight="1">
      <c r="B23" s="19">
        <f t="shared" si="2"/>
        <v>7</v>
      </c>
      <c r="C23" s="22">
        <f t="shared" ref="C23:C24" si="7">IF(B23="","",C22-E22)</f>
        <v>2271.6001159667967</v>
      </c>
      <c r="D23" s="22"/>
      <c r="E23" s="21">
        <f t="shared" si="4"/>
        <v>567.90002899169917</v>
      </c>
      <c r="F23" s="22">
        <f t="shared" ref="F23:F24" si="8">IF(B23="","",F22+E23)</f>
        <v>8296.2999130249027</v>
      </c>
      <c r="G23" s="22">
        <f t="shared" ref="G23:G24" si="9">IF(B23="","",C23-E23)</f>
        <v>1703.7000869750975</v>
      </c>
      <c r="H23" s="33">
        <f t="shared" si="1"/>
        <v>0.25</v>
      </c>
      <c r="I23" s="23">
        <f t="shared" si="6"/>
        <v>4</v>
      </c>
      <c r="J23" s="10"/>
    </row>
    <row r="24" spans="1:10" ht="16.5" customHeight="1">
      <c r="B24" s="19">
        <f t="shared" si="2"/>
        <v>8</v>
      </c>
      <c r="C24" s="22">
        <f t="shared" si="7"/>
        <v>1703.7000869750975</v>
      </c>
      <c r="D24" s="22"/>
      <c r="E24" s="21">
        <f t="shared" si="4"/>
        <v>567.90002899169917</v>
      </c>
      <c r="F24" s="22">
        <f t="shared" si="8"/>
        <v>8864.1999420166012</v>
      </c>
      <c r="G24" s="22">
        <f t="shared" si="9"/>
        <v>1135.8000579833983</v>
      </c>
      <c r="H24" s="33">
        <f t="shared" si="1"/>
        <v>0.33333333333333331</v>
      </c>
      <c r="I24" s="23">
        <f t="shared" si="6"/>
        <v>3</v>
      </c>
      <c r="J24" s="10"/>
    </row>
    <row r="25" spans="1:10" ht="16.5" customHeight="1">
      <c r="B25" s="19">
        <f t="shared" si="2"/>
        <v>9</v>
      </c>
      <c r="C25" s="22">
        <f t="shared" ref="C25" si="10">IF(B25="","",C24-E24)</f>
        <v>1135.8000579833983</v>
      </c>
      <c r="D25" s="22"/>
      <c r="E25" s="21">
        <f t="shared" si="4"/>
        <v>567.90002899169917</v>
      </c>
      <c r="F25" s="22">
        <f t="shared" ref="F25" si="11">IF(B25="","",F24+E25)</f>
        <v>9432.0999710082997</v>
      </c>
      <c r="G25" s="22">
        <f t="shared" ref="G25" si="12">IF(B25="","",C25-E25)</f>
        <v>567.90002899169917</v>
      </c>
      <c r="H25" s="33">
        <f t="shared" si="1"/>
        <v>0.5</v>
      </c>
      <c r="I25" s="23">
        <f t="shared" si="6"/>
        <v>2</v>
      </c>
      <c r="J25" s="10"/>
    </row>
    <row r="26" spans="1:10" ht="16.5" customHeight="1">
      <c r="B26" s="19">
        <f t="shared" si="2"/>
        <v>10</v>
      </c>
      <c r="C26" s="22">
        <f t="shared" ref="C26" si="13">IF(B26="","",C25-E25)</f>
        <v>567.90002899169917</v>
      </c>
      <c r="D26" s="22"/>
      <c r="E26" s="21">
        <f t="shared" si="4"/>
        <v>567.90002899169917</v>
      </c>
      <c r="F26" s="22">
        <f t="shared" ref="F26" si="14">IF(B26="","",F25+E26)</f>
        <v>9999.9999999999982</v>
      </c>
      <c r="G26" s="22">
        <f t="shared" ref="G26" si="15">IF(B26="","",C26-E26)</f>
        <v>0</v>
      </c>
      <c r="H26" s="33">
        <f t="shared" si="1"/>
        <v>1</v>
      </c>
      <c r="I26" s="23">
        <f t="shared" si="6"/>
        <v>1</v>
      </c>
      <c r="J26" s="10"/>
    </row>
    <row r="27" spans="1:10">
      <c r="A27" s="18"/>
      <c r="B27" s="18"/>
      <c r="C27" s="18"/>
      <c r="D27" s="18"/>
      <c r="E27" s="18"/>
      <c r="F27" s="18"/>
      <c r="G27" s="18"/>
      <c r="H27" s="18"/>
      <c r="J27" s="18"/>
    </row>
    <row r="29" spans="1:10">
      <c r="B29" s="30"/>
    </row>
    <row r="42" spans="2:2">
      <c r="B42" s="30"/>
    </row>
  </sheetData>
  <mergeCells count="8">
    <mergeCell ref="E12:F12"/>
    <mergeCell ref="B12:C12"/>
    <mergeCell ref="C16:D16"/>
    <mergeCell ref="B7:C7"/>
    <mergeCell ref="B8:C8"/>
    <mergeCell ref="B9:C9"/>
    <mergeCell ref="B10:C10"/>
    <mergeCell ref="B11:C11"/>
  </mergeCells>
  <dataValidations count="1">
    <dataValidation type="list" showInputMessage="1" showErrorMessage="1" sqref="D9" xr:uid="{BF8D4BE0-FAD9-45F2-AF21-13B605A47DF5}">
      <formula1>$K$4:$K$15</formula1>
    </dataValidation>
  </dataValidations>
  <hyperlinks>
    <hyperlink ref="P5" r:id="rId1" xr:uid="{562D6FCD-11CF-CB47-AE25-07CD2D5B9793}"/>
    <hyperlink ref="P9" r:id="rId2" xr:uid="{F82B0CF1-CF51-3842-89AD-E6F19DC16DB0}"/>
  </hyperlinks>
  <pageMargins left="0.7" right="0.7" top="0.75" bottom="0.75" header="0.3" footer="0.3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Amortissement linéaire</vt:lpstr>
      <vt:lpstr>Amortissement dégressif</vt:lpstr>
      <vt:lpstr>'Amortissement dégressif'!Print_Area</vt:lpstr>
      <vt:lpstr>'Amortissement linéaire'!Print_Area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 Luhtala</dc:creator>
  <cp:lastModifiedBy>Zervant User1</cp:lastModifiedBy>
  <dcterms:created xsi:type="dcterms:W3CDTF">2020-07-22T10:26:32Z</dcterms:created>
  <dcterms:modified xsi:type="dcterms:W3CDTF">2020-07-23T08:06:13Z</dcterms:modified>
</cp:coreProperties>
</file>